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Documents\~Bulverde\~Texas\451 Brand\Rainwater Harvesting\Website\"/>
    </mc:Choice>
  </mc:AlternateContent>
  <xr:revisionPtr revIDLastSave="0" documentId="13_ncr:1_{7F63DFBC-F88D-4A16-8911-59AEF6FED184}" xr6:coauthVersionLast="47" xr6:coauthVersionMax="47" xr10:uidLastSave="{00000000-0000-0000-0000-000000000000}"/>
  <bookViews>
    <workbookView xWindow="-120" yWindow="-120" windowWidth="20730" windowHeight="11160" xr2:uid="{2B893EC8-DE4E-4AAB-ABE5-723F61FB3082}"/>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2" l="1"/>
  <c r="L13" i="2" s="1"/>
  <c r="L15" i="2" s="1"/>
  <c r="O4" i="2"/>
  <c r="Q8" i="2"/>
  <c r="O8" i="2"/>
  <c r="N8" i="2"/>
  <c r="I9" i="2"/>
  <c r="I5" i="2"/>
  <c r="I6" i="2"/>
  <c r="I7" i="2"/>
  <c r="I10" i="2" s="1"/>
  <c r="I11" i="2" s="1"/>
  <c r="I12" i="2" s="1"/>
  <c r="I8" i="2"/>
  <c r="I4" i="2"/>
  <c r="C4" i="2"/>
  <c r="C3" i="2"/>
  <c r="P8" i="2" l="1"/>
  <c r="N13" i="2"/>
  <c r="N15" i="2" s="1"/>
  <c r="M13" i="2"/>
  <c r="M15" i="2" s="1"/>
  <c r="M3" i="2"/>
  <c r="P5" i="2" s="1"/>
  <c r="A6" i="2"/>
  <c r="A7" i="2" s="1"/>
  <c r="O13" i="2" l="1"/>
  <c r="O15" i="2" s="1"/>
  <c r="P4" i="2"/>
  <c r="P6" i="2"/>
</calcChain>
</file>

<file path=xl/sharedStrings.xml><?xml version="1.0" encoding="utf-8"?>
<sst xmlns="http://schemas.openxmlformats.org/spreadsheetml/2006/main" count="56" uniqueCount="52">
  <si>
    <t>Pipe Volume Calculator</t>
  </si>
  <si>
    <t>gallons</t>
  </si>
  <si>
    <t>Diameter:</t>
  </si>
  <si>
    <t>inches</t>
  </si>
  <si>
    <t>feet</t>
  </si>
  <si>
    <t>Length:</t>
  </si>
  <si>
    <t>Result:</t>
  </si>
  <si>
    <t>Gallons</t>
  </si>
  <si>
    <t>Lbs of water</t>
  </si>
  <si>
    <t>Calculate the volume of a pipe given its inner diameter and length. The calculator will also determine how much that volume of water and pipe weighs.</t>
  </si>
  <si>
    <t>Roof Surface Area</t>
  </si>
  <si>
    <t>Area #1</t>
  </si>
  <si>
    <t>Width</t>
  </si>
  <si>
    <t>Length</t>
  </si>
  <si>
    <t>Sq ft</t>
  </si>
  <si>
    <t>Area #2</t>
  </si>
  <si>
    <t>Area #3</t>
  </si>
  <si>
    <t>Area #4</t>
  </si>
  <si>
    <t>Area #5</t>
  </si>
  <si>
    <t>Area #6</t>
  </si>
  <si>
    <t>Total Square Feet:</t>
  </si>
  <si>
    <t>Gallons for every 1" of rainfall</t>
  </si>
  <si>
    <t>sq ft</t>
  </si>
  <si>
    <t>(add about 2# per foot for pipe)</t>
  </si>
  <si>
    <t>Volume in cubic inches</t>
  </si>
  <si>
    <t>Radius in Inches</t>
  </si>
  <si>
    <t>Height in Inches</t>
  </si>
  <si>
    <t>Volumes</t>
  </si>
  <si>
    <t>Cubic inches in a Cubic foot</t>
  </si>
  <si>
    <t>Cubic feet</t>
  </si>
  <si>
    <t>Cubic inches in a Cubic yard</t>
  </si>
  <si>
    <t>Diameter in feet</t>
  </si>
  <si>
    <t>Height in feet</t>
  </si>
  <si>
    <t>Cubic yards</t>
  </si>
  <si>
    <t>Cubic inches in a Gallon</t>
  </si>
  <si>
    <t>Volume of a cylinder</t>
  </si>
  <si>
    <t>Pi</t>
  </si>
  <si>
    <t>Radius in Feet</t>
  </si>
  <si>
    <t>Height in Feet</t>
  </si>
  <si>
    <t>Lateral surface area in Square Inches</t>
  </si>
  <si>
    <t>Lateral surface area in Sq Ft</t>
  </si>
  <si>
    <r>
      <t xml:space="preserve">Calculations in inches </t>
    </r>
    <r>
      <rPr>
        <sz val="10"/>
        <rFont val="Arial"/>
        <family val="2"/>
      </rPr>
      <t>(Enter your tank radius and your tank height in the yellow cells--all the gray cells calculate; the pink cells are constants)</t>
    </r>
  </si>
  <si>
    <t>Bulverde yearly capture:</t>
  </si>
  <si>
    <t>Calculate the total square feet of a structure's roof, then the amount of rain that can be harvested off of that roof for every 1" of rain.  Enter each area's length and width and include patios, garages, and the roof's overhang.                                                               (e.g., 23 x 12, 23.75 x 15.5, 10 x 42)</t>
  </si>
  <si>
    <t>Top surface area in Sq Ft</t>
  </si>
  <si>
    <t>Total surface area in     Sq Ft</t>
  </si>
  <si>
    <t>Bottom surface area in      Sq Ft</t>
  </si>
  <si>
    <t>Bottom surface area in     Sq Inches</t>
  </si>
  <si>
    <t>Total surface area in    Sq Inches</t>
  </si>
  <si>
    <t>Top surface area in                    Sq Inches</t>
  </si>
  <si>
    <t>Tank's Surface Areas</t>
  </si>
  <si>
    <t>Tank Volume &amp; Surface Area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</si>
</sst>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0"/>
      <name val="Arial"/>
      <family val="2"/>
    </font>
    <font>
      <b/>
      <sz val="11"/>
      <color theme="1"/>
      <name val="Arial"/>
      <family val="2"/>
    </font>
    <font>
      <sz val="11"/>
      <color theme="1"/>
      <name val="Arial"/>
      <family val="2"/>
    </font>
    <font>
      <sz val="10"/>
      <color theme="1"/>
      <name val="Arial"/>
      <family val="2"/>
    </font>
    <font>
      <sz val="9"/>
      <color theme="1"/>
      <name val="Arial"/>
      <family val="2"/>
    </font>
    <font>
      <sz val="10"/>
      <name val="Arial"/>
      <family val="2"/>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4" fillId="0" borderId="0" xfId="0" applyFont="1"/>
    <xf numFmtId="0" fontId="2"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2" fontId="7" fillId="3" borderId="1" xfId="0" applyNumberFormat="1" applyFont="1" applyFill="1" applyBorder="1" applyAlignment="1">
      <alignment horizontal="center" vertical="center" wrapText="1"/>
    </xf>
    <xf numFmtId="4" fontId="4" fillId="3" borderId="1" xfId="0" applyNumberFormat="1" applyFont="1" applyFill="1" applyBorder="1"/>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3"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2" fillId="6"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4" fontId="2" fillId="0" borderId="1" xfId="1" applyFont="1" applyBorder="1" applyAlignment="1">
      <alignment horizontal="center" vertical="center"/>
    </xf>
    <xf numFmtId="4" fontId="7" fillId="3" borderId="14" xfId="0"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4" fontId="4" fillId="3" borderId="14" xfId="0" applyNumberFormat="1" applyFont="1" applyFill="1" applyBorder="1"/>
    <xf numFmtId="0" fontId="4" fillId="2" borderId="9" xfId="0" applyFont="1" applyFill="1" applyBorder="1" applyAlignment="1">
      <alignment horizontal="center"/>
    </xf>
    <xf numFmtId="0" fontId="4" fillId="2" borderId="12"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1" fontId="4" fillId="2" borderId="9" xfId="0" applyNumberFormat="1" applyFont="1" applyFill="1" applyBorder="1" applyAlignment="1">
      <alignment horizontal="center" vertical="center"/>
    </xf>
    <xf numFmtId="0" fontId="4" fillId="0" borderId="18" xfId="0" applyFont="1" applyBorder="1"/>
    <xf numFmtId="0" fontId="4" fillId="2" borderId="12" xfId="0" applyFont="1" applyFill="1" applyBorder="1"/>
    <xf numFmtId="1" fontId="4" fillId="2" borderId="10" xfId="0" applyNumberFormat="1" applyFont="1" applyFill="1" applyBorder="1" applyAlignment="1">
      <alignment horizontal="center" vertical="center"/>
    </xf>
    <xf numFmtId="0" fontId="4" fillId="0" borderId="19" xfId="0" applyFont="1" applyBorder="1"/>
    <xf numFmtId="0" fontId="4" fillId="2" borderId="11" xfId="0" applyFont="1" applyFill="1" applyBorder="1"/>
    <xf numFmtId="0" fontId="3" fillId="0" borderId="20" xfId="0"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2" xfId="0" applyFont="1" applyBorder="1"/>
    <xf numFmtId="0" fontId="4" fillId="0" borderId="0" xfId="0" applyFont="1" applyBorder="1" applyAlignment="1">
      <alignment horizontal="center"/>
    </xf>
    <xf numFmtId="0" fontId="4" fillId="0" borderId="23" xfId="0" applyFont="1" applyBorder="1"/>
    <xf numFmtId="0" fontId="4" fillId="0" borderId="0" xfId="0" applyFont="1" applyBorder="1"/>
    <xf numFmtId="0" fontId="3" fillId="0" borderId="0" xfId="0" applyFont="1" applyBorder="1" applyAlignment="1">
      <alignment horizontal="right"/>
    </xf>
    <xf numFmtId="0" fontId="4" fillId="0" borderId="0" xfId="0" applyFont="1" applyBorder="1" applyAlignment="1">
      <alignment horizontal="right"/>
    </xf>
    <xf numFmtId="0" fontId="4" fillId="0" borderId="24" xfId="0" applyFont="1" applyBorder="1"/>
    <xf numFmtId="0" fontId="4" fillId="0" borderId="19" xfId="0" applyFont="1" applyBorder="1" applyAlignment="1">
      <alignment horizontal="right"/>
    </xf>
    <xf numFmtId="4" fontId="4" fillId="3" borderId="17" xfId="0" applyNumberFormat="1" applyFont="1" applyFill="1" applyBorder="1"/>
    <xf numFmtId="0" fontId="4" fillId="0" borderId="25" xfId="0" applyFont="1" applyBorder="1"/>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2" xfId="0" applyFont="1" applyBorder="1" applyAlignment="1">
      <alignment horizontal="left"/>
    </xf>
    <xf numFmtId="0" fontId="4" fillId="0" borderId="0" xfId="0" applyFont="1" applyBorder="1" applyAlignment="1">
      <alignment horizontal="left"/>
    </xf>
    <xf numFmtId="4" fontId="4" fillId="3" borderId="7" xfId="0" applyNumberFormat="1" applyFont="1" applyFill="1" applyBorder="1"/>
    <xf numFmtId="2" fontId="4" fillId="0" borderId="22" xfId="0" applyNumberFormat="1" applyFont="1" applyBorder="1"/>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4" xfId="0" applyFont="1" applyBorder="1" applyAlignment="1">
      <alignment horizontal="center"/>
    </xf>
    <xf numFmtId="0" fontId="3" fillId="0" borderId="26" xfId="0" applyFont="1" applyBorder="1" applyAlignment="1">
      <alignment horizontal="center"/>
    </xf>
    <xf numFmtId="0" fontId="3" fillId="0" borderId="5" xfId="0" applyFont="1" applyBorder="1" applyAlignment="1">
      <alignment horizont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wrapText="1"/>
    </xf>
    <xf numFmtId="0" fontId="7" fillId="0" borderId="29" xfId="0" applyFont="1" applyBorder="1" applyAlignment="1">
      <alignment horizontal="center" vertical="center" wrapText="1"/>
    </xf>
    <xf numFmtId="44" fontId="2" fillId="0" borderId="6" xfId="1" applyFont="1" applyBorder="1" applyAlignment="1">
      <alignment horizontal="center" vertical="center"/>
    </xf>
    <xf numFmtId="2" fontId="7" fillId="3" borderId="6" xfId="0" applyNumberFormat="1"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4" fontId="7" fillId="4" borderId="7"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10" xfId="0" applyNumberFormat="1" applyFont="1" applyFill="1" applyBorder="1" applyAlignment="1">
      <alignment horizontal="center" vertical="center" wrapText="1"/>
    </xf>
    <xf numFmtId="4" fontId="7" fillId="4" borderId="17" xfId="0" applyNumberFormat="1" applyFont="1" applyFill="1" applyBorder="1" applyAlignment="1">
      <alignment horizontal="center" vertical="center" wrapText="1"/>
    </xf>
    <xf numFmtId="4" fontId="7" fillId="4" borderId="11"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9525</xdr:colOff>
      <xdr:row>7</xdr:row>
      <xdr:rowOff>9525</xdr:rowOff>
    </xdr:from>
    <xdr:ext cx="612155" cy="175369"/>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948037EB-BF1F-4126-A4F7-EF6D53765012}"/>
                </a:ext>
              </a:extLst>
            </xdr:cNvPr>
            <xdr:cNvSpPr txBox="1"/>
          </xdr:nvSpPr>
          <xdr:spPr>
            <a:xfrm>
              <a:off x="9525" y="7962900"/>
              <a:ext cx="61215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𝑉</m:t>
                    </m:r>
                    <m:r>
                      <a:rPr lang="en-US" sz="1100" b="0" i="1">
                        <a:latin typeface="Cambria Math" panose="02040503050406030204" pitchFamily="18" charset="0"/>
                      </a:rPr>
                      <m:t>=</m:t>
                    </m:r>
                    <m:r>
                      <a:rPr lang="en-US" sz="1100" b="0" i="1">
                        <a:latin typeface="Cambria Math" panose="02040503050406030204" pitchFamily="18" charset="0"/>
                        <a:ea typeface="Cambria Math" panose="02040503050406030204" pitchFamily="18" charset="0"/>
                      </a:rPr>
                      <m:t>𝜋</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𝑟</m:t>
                        </m:r>
                      </m:e>
                      <m:sup>
                        <m:r>
                          <a:rPr lang="en-US" sz="1100" b="0" i="1">
                            <a:latin typeface="Cambria Math" panose="02040503050406030204" pitchFamily="18" charset="0"/>
                            <a:ea typeface="Cambria Math" panose="02040503050406030204" pitchFamily="18" charset="0"/>
                          </a:rPr>
                          <m:t>2</m:t>
                        </m:r>
                      </m:sup>
                    </m:sSup>
                    <m:r>
                      <m:rPr>
                        <m:sty m:val="p"/>
                      </m:rPr>
                      <a:rPr lang="en-US" sz="1100" b="0" i="0">
                        <a:latin typeface="Cambria Math" panose="02040503050406030204" pitchFamily="18" charset="0"/>
                        <a:ea typeface="Cambria Math" panose="02040503050406030204" pitchFamily="18" charset="0"/>
                      </a:rPr>
                      <m:t>h</m:t>
                    </m:r>
                  </m:oMath>
                </m:oMathPara>
              </a14:m>
              <a:endParaRPr lang="en-US" sz="1100"/>
            </a:p>
          </xdr:txBody>
        </xdr:sp>
      </mc:Choice>
      <mc:Fallback>
        <xdr:sp macro="" textlink="">
          <xdr:nvSpPr>
            <xdr:cNvPr id="3" name="TextBox 2">
              <a:extLst>
                <a:ext uri="{FF2B5EF4-FFF2-40B4-BE49-F238E27FC236}">
                  <a16:creationId xmlns:a16="http://schemas.microsoft.com/office/drawing/2014/main" id="{948037EB-BF1F-4126-A4F7-EF6D53765012}"/>
                </a:ext>
              </a:extLst>
            </xdr:cNvPr>
            <xdr:cNvSpPr txBox="1"/>
          </xdr:nvSpPr>
          <xdr:spPr>
            <a:xfrm>
              <a:off x="9525" y="7962900"/>
              <a:ext cx="61215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𝑉=</a:t>
              </a:r>
              <a:r>
                <a:rPr lang="en-US" sz="1100" b="0" i="0">
                  <a:latin typeface="Cambria Math" panose="02040503050406030204" pitchFamily="18" charset="0"/>
                  <a:ea typeface="Cambria Math" panose="02040503050406030204" pitchFamily="18" charset="0"/>
                </a:rPr>
                <a:t>𝜋𝑟^2 h</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CBCAC-39AA-481D-8F1D-E22BC9125CE1}">
  <dimension ref="A1:Q15"/>
  <sheetViews>
    <sheetView tabSelected="1" workbookViewId="0">
      <selection activeCell="R14" sqref="R14"/>
    </sheetView>
  </sheetViews>
  <sheetFormatPr defaultRowHeight="14.25" x14ac:dyDescent="0.2"/>
  <cols>
    <col min="1" max="1" width="9.42578125" style="1" customWidth="1"/>
    <col min="2" max="2" width="8.140625" style="1" customWidth="1"/>
    <col min="3" max="3" width="8.140625" style="1" hidden="1" customWidth="1"/>
    <col min="4" max="4" width="11.5703125" style="1" customWidth="1"/>
    <col min="5" max="5" width="9.140625" style="1"/>
    <col min="6" max="6" width="10.140625" style="1" customWidth="1"/>
    <col min="7" max="8" width="9.140625" style="1"/>
    <col min="9" max="9" width="11" style="1" customWidth="1"/>
    <col min="10" max="10" width="11.7109375" style="1" customWidth="1"/>
    <col min="11" max="11" width="5.5703125" style="1" customWidth="1"/>
    <col min="12" max="12" width="13.5703125" style="1" customWidth="1"/>
    <col min="13" max="13" width="15.5703125" style="1" customWidth="1"/>
    <col min="14" max="14" width="10.28515625" style="1" customWidth="1"/>
    <col min="15" max="15" width="10.5703125" style="1" customWidth="1"/>
    <col min="16" max="16" width="12" style="1" customWidth="1"/>
    <col min="17" max="17" width="10.7109375" style="1" customWidth="1"/>
    <col min="18" max="16384" width="9.140625" style="1"/>
  </cols>
  <sheetData>
    <row r="1" spans="1:17" ht="15" x14ac:dyDescent="0.25">
      <c r="A1" s="38" t="s">
        <v>0</v>
      </c>
      <c r="B1" s="39"/>
      <c r="C1" s="39"/>
      <c r="D1" s="40"/>
      <c r="F1" s="38" t="s">
        <v>10</v>
      </c>
      <c r="G1" s="39"/>
      <c r="H1" s="39"/>
      <c r="I1" s="39"/>
      <c r="J1" s="40"/>
      <c r="L1" s="65" t="s">
        <v>51</v>
      </c>
      <c r="M1" s="66"/>
      <c r="N1" s="66"/>
      <c r="O1" s="66"/>
      <c r="P1" s="66"/>
      <c r="Q1" s="67"/>
    </row>
    <row r="2" spans="1:17" ht="80.25" customHeight="1" thickBot="1" x14ac:dyDescent="0.25">
      <c r="A2" s="54" t="s">
        <v>9</v>
      </c>
      <c r="B2" s="55"/>
      <c r="C2" s="55"/>
      <c r="D2" s="56"/>
      <c r="F2" s="41" t="s">
        <v>43</v>
      </c>
      <c r="G2" s="42"/>
      <c r="H2" s="42"/>
      <c r="I2" s="42"/>
      <c r="J2" s="43"/>
      <c r="L2" s="68" t="s">
        <v>41</v>
      </c>
      <c r="M2" s="2"/>
      <c r="N2" s="2"/>
      <c r="O2" s="2"/>
      <c r="P2" s="2"/>
      <c r="Q2" s="69"/>
    </row>
    <row r="3" spans="1:17" ht="26.25" thickBot="1" x14ac:dyDescent="0.25">
      <c r="A3" s="44" t="s">
        <v>2</v>
      </c>
      <c r="B3" s="32">
        <v>4</v>
      </c>
      <c r="C3" s="33">
        <f>IF(D3="inches",B3,B3*12)</f>
        <v>4</v>
      </c>
      <c r="D3" s="34" t="s">
        <v>3</v>
      </c>
      <c r="F3" s="44"/>
      <c r="G3" s="45" t="s">
        <v>12</v>
      </c>
      <c r="H3" s="45" t="s">
        <v>13</v>
      </c>
      <c r="I3" s="45" t="s">
        <v>14</v>
      </c>
      <c r="J3" s="46"/>
      <c r="L3" s="70" t="s">
        <v>24</v>
      </c>
      <c r="M3" s="5">
        <f>M8*N4*N4*O4</f>
        <v>11637715.825958056</v>
      </c>
      <c r="N3" s="15" t="s">
        <v>25</v>
      </c>
      <c r="O3" s="15" t="s">
        <v>26</v>
      </c>
      <c r="P3" s="19" t="s">
        <v>27</v>
      </c>
      <c r="Q3" s="71"/>
    </row>
    <row r="4" spans="1:17" ht="28.5" customHeight="1" thickBot="1" x14ac:dyDescent="0.25">
      <c r="A4" s="44" t="s">
        <v>5</v>
      </c>
      <c r="B4" s="35">
        <v>2</v>
      </c>
      <c r="C4" s="36">
        <f>IF(D4="inches",B4,B4*12)</f>
        <v>24</v>
      </c>
      <c r="D4" s="37" t="s">
        <v>4</v>
      </c>
      <c r="F4" s="44" t="s">
        <v>11</v>
      </c>
      <c r="G4" s="26">
        <v>23</v>
      </c>
      <c r="H4" s="27">
        <v>12</v>
      </c>
      <c r="I4" s="25">
        <f>G4*H4</f>
        <v>276</v>
      </c>
      <c r="J4" s="46"/>
      <c r="L4" s="72" t="s">
        <v>28</v>
      </c>
      <c r="M4" s="6">
        <v>1728</v>
      </c>
      <c r="N4" s="14">
        <f>N6*12/2</f>
        <v>210</v>
      </c>
      <c r="O4" s="14">
        <f>O6*12</f>
        <v>84</v>
      </c>
      <c r="P4" s="20">
        <f>M3/M4</f>
        <v>6734.7892511331347</v>
      </c>
      <c r="Q4" s="18" t="s">
        <v>29</v>
      </c>
    </row>
    <row r="5" spans="1:17" ht="33" customHeight="1" x14ac:dyDescent="0.2">
      <c r="A5" s="57" t="s">
        <v>6</v>
      </c>
      <c r="B5" s="58"/>
      <c r="C5" s="47"/>
      <c r="D5" s="46"/>
      <c r="F5" s="44" t="s">
        <v>15</v>
      </c>
      <c r="G5" s="28">
        <v>23.73</v>
      </c>
      <c r="H5" s="29">
        <v>15.5</v>
      </c>
      <c r="I5" s="25">
        <f t="shared" ref="I5:I9" si="0">G5*H5</f>
        <v>367.815</v>
      </c>
      <c r="J5" s="46"/>
      <c r="L5" s="72" t="s">
        <v>30</v>
      </c>
      <c r="M5" s="7">
        <v>46656</v>
      </c>
      <c r="N5" s="8" t="s">
        <v>31</v>
      </c>
      <c r="O5" s="10" t="s">
        <v>32</v>
      </c>
      <c r="P5" s="22">
        <f>M3/M5</f>
        <v>249.43663893085684</v>
      </c>
      <c r="Q5" s="18" t="s">
        <v>33</v>
      </c>
    </row>
    <row r="6" spans="1:17" ht="26.25" thickBot="1" x14ac:dyDescent="0.25">
      <c r="A6" s="59">
        <f>3.1415*C3^2/4*C4/231</f>
        <v>1.3055584415584416</v>
      </c>
      <c r="B6" s="47" t="s">
        <v>7</v>
      </c>
      <c r="C6" s="47"/>
      <c r="D6" s="46"/>
      <c r="F6" s="44" t="s">
        <v>16</v>
      </c>
      <c r="G6" s="28">
        <v>10</v>
      </c>
      <c r="H6" s="29">
        <v>42</v>
      </c>
      <c r="I6" s="25">
        <f t="shared" si="0"/>
        <v>420</v>
      </c>
      <c r="J6" s="46"/>
      <c r="L6" s="72" t="s">
        <v>34</v>
      </c>
      <c r="M6" s="7">
        <v>231</v>
      </c>
      <c r="N6" s="9">
        <v>35</v>
      </c>
      <c r="O6" s="24">
        <v>7</v>
      </c>
      <c r="P6" s="22">
        <f>M3/M6</f>
        <v>50379.722190294618</v>
      </c>
      <c r="Q6" s="18" t="s">
        <v>7</v>
      </c>
    </row>
    <row r="7" spans="1:17" ht="25.5" x14ac:dyDescent="0.2">
      <c r="A7" s="59">
        <f>A6*8.34</f>
        <v>10.888357402597403</v>
      </c>
      <c r="B7" s="47" t="s">
        <v>8</v>
      </c>
      <c r="C7" s="47"/>
      <c r="D7" s="46"/>
      <c r="F7" s="44" t="s">
        <v>17</v>
      </c>
      <c r="G7" s="28">
        <v>50</v>
      </c>
      <c r="H7" s="29">
        <v>37.25</v>
      </c>
      <c r="I7" s="25">
        <f t="shared" si="0"/>
        <v>1862.5</v>
      </c>
      <c r="J7" s="46"/>
      <c r="L7" s="16" t="s">
        <v>35</v>
      </c>
      <c r="M7" s="15" t="s">
        <v>36</v>
      </c>
      <c r="N7" s="23" t="s">
        <v>25</v>
      </c>
      <c r="O7" s="23" t="s">
        <v>26</v>
      </c>
      <c r="P7" s="15" t="s">
        <v>37</v>
      </c>
      <c r="Q7" s="15" t="s">
        <v>38</v>
      </c>
    </row>
    <row r="8" spans="1:17" x14ac:dyDescent="0.2">
      <c r="A8" s="60"/>
      <c r="B8" s="61" t="s">
        <v>23</v>
      </c>
      <c r="C8" s="61"/>
      <c r="D8" s="62"/>
      <c r="F8" s="44" t="s">
        <v>18</v>
      </c>
      <c r="G8" s="28">
        <v>100</v>
      </c>
      <c r="H8" s="29">
        <v>25</v>
      </c>
      <c r="I8" s="25">
        <f t="shared" si="0"/>
        <v>2500</v>
      </c>
      <c r="J8" s="46"/>
      <c r="L8" s="72"/>
      <c r="M8" s="6">
        <v>3.1415926535898002</v>
      </c>
      <c r="N8" s="4">
        <f>N6/2*12</f>
        <v>210</v>
      </c>
      <c r="O8" s="4">
        <f>O6*12</f>
        <v>84</v>
      </c>
      <c r="P8" s="77">
        <f>N4/12</f>
        <v>17.5</v>
      </c>
      <c r="Q8" s="77">
        <f>O4/12</f>
        <v>7</v>
      </c>
    </row>
    <row r="9" spans="1:17" ht="15" thickBot="1" x14ac:dyDescent="0.25">
      <c r="A9" s="50"/>
      <c r="B9" s="63"/>
      <c r="C9" s="63"/>
      <c r="D9" s="64"/>
      <c r="F9" s="44" t="s">
        <v>19</v>
      </c>
      <c r="G9" s="30">
        <v>100</v>
      </c>
      <c r="H9" s="31">
        <v>25</v>
      </c>
      <c r="I9" s="25">
        <f t="shared" si="0"/>
        <v>2500</v>
      </c>
      <c r="J9" s="46"/>
      <c r="L9" s="74"/>
      <c r="M9" s="21"/>
      <c r="N9" s="21"/>
      <c r="O9" s="21"/>
      <c r="P9" s="3"/>
      <c r="Q9" s="73"/>
    </row>
    <row r="10" spans="1:17" ht="15.75" thickBot="1" x14ac:dyDescent="0.3">
      <c r="F10" s="44"/>
      <c r="G10" s="47"/>
      <c r="H10" s="48" t="s">
        <v>20</v>
      </c>
      <c r="I10" s="5">
        <f>SUM(I4:I9)</f>
        <v>7926.3150000000005</v>
      </c>
      <c r="J10" s="46" t="s">
        <v>22</v>
      </c>
      <c r="L10" s="75"/>
      <c r="M10" s="76"/>
      <c r="N10" s="21"/>
      <c r="O10" s="21"/>
      <c r="P10" s="12"/>
      <c r="Q10" s="13"/>
    </row>
    <row r="11" spans="1:17" ht="15" customHeight="1" x14ac:dyDescent="0.2">
      <c r="F11" s="44"/>
      <c r="G11" s="47"/>
      <c r="H11" s="49" t="s">
        <v>21</v>
      </c>
      <c r="I11" s="5">
        <f>I10*0.62</f>
        <v>4914.3153000000002</v>
      </c>
      <c r="J11" s="46" t="s">
        <v>1</v>
      </c>
      <c r="L11" s="78" t="s">
        <v>50</v>
      </c>
      <c r="M11" s="79"/>
      <c r="N11" s="79"/>
      <c r="O11" s="80"/>
    </row>
    <row r="12" spans="1:17" ht="51.75" thickBot="1" x14ac:dyDescent="0.25">
      <c r="F12" s="50"/>
      <c r="G12" s="36"/>
      <c r="H12" s="51" t="s">
        <v>42</v>
      </c>
      <c r="I12" s="52">
        <f>I11*30.2</f>
        <v>148412.32206000001</v>
      </c>
      <c r="J12" s="53" t="s">
        <v>1</v>
      </c>
      <c r="L12" s="81" t="s">
        <v>39</v>
      </c>
      <c r="M12" s="23" t="s">
        <v>49</v>
      </c>
      <c r="N12" s="23" t="s">
        <v>47</v>
      </c>
      <c r="O12" s="82" t="s">
        <v>48</v>
      </c>
    </row>
    <row r="13" spans="1:17" x14ac:dyDescent="0.2">
      <c r="L13" s="83">
        <f>2*M8*N4*O4</f>
        <v>110835.38881864815</v>
      </c>
      <c r="M13" s="84">
        <f>M8*(N4*N4)</f>
        <v>138544.23602331019</v>
      </c>
      <c r="N13" s="84">
        <f>M8*(N4*N4)</f>
        <v>138544.23602331019</v>
      </c>
      <c r="O13" s="85">
        <f>SUM(L13:N13)</f>
        <v>387923.86086526851</v>
      </c>
    </row>
    <row r="14" spans="1:17" ht="51" x14ac:dyDescent="0.2">
      <c r="L14" s="16" t="s">
        <v>40</v>
      </c>
      <c r="M14" s="15" t="s">
        <v>44</v>
      </c>
      <c r="N14" s="15" t="s">
        <v>46</v>
      </c>
      <c r="O14" s="17" t="s">
        <v>45</v>
      </c>
    </row>
    <row r="15" spans="1:17" ht="15" thickBot="1" x14ac:dyDescent="0.25">
      <c r="H15" s="11"/>
      <c r="L15" s="86">
        <f>L13/144</f>
        <v>769.69020012950102</v>
      </c>
      <c r="M15" s="87">
        <f t="shared" ref="M15:O15" si="1">M13/144</f>
        <v>962.11275016187631</v>
      </c>
      <c r="N15" s="87">
        <f t="shared" si="1"/>
        <v>962.11275016187631</v>
      </c>
      <c r="O15" s="88">
        <f t="shared" si="1"/>
        <v>2693.9157004532535</v>
      </c>
    </row>
  </sheetData>
  <mergeCells count="10">
    <mergeCell ref="L11:O11"/>
    <mergeCell ref="L1:Q1"/>
    <mergeCell ref="F1:J1"/>
    <mergeCell ref="F2:J2"/>
    <mergeCell ref="L2:Q2"/>
    <mergeCell ref="P3:Q3"/>
    <mergeCell ref="B8:D9"/>
    <mergeCell ref="A2:D2"/>
    <mergeCell ref="A1:D1"/>
    <mergeCell ref="A5:B5"/>
  </mergeCells>
  <dataValidations count="1">
    <dataValidation type="list" allowBlank="1" showInputMessage="1" showErrorMessage="1" sqref="D3:D4" xr:uid="{BBDD78A0-56AC-48E3-9032-2A36F6BABD94}">
      <formula1>"inches, feet"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Larry</cp:lastModifiedBy>
  <dcterms:created xsi:type="dcterms:W3CDTF">2021-06-07T17:19:49Z</dcterms:created>
  <dcterms:modified xsi:type="dcterms:W3CDTF">2021-06-07T23:41:19Z</dcterms:modified>
</cp:coreProperties>
</file>